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30" yWindow="15" windowWidth="19320" windowHeight="5850" activeTab="1"/>
  </bookViews>
  <sheets>
    <sheet name="Instructions" sheetId="3" r:id="rId1"/>
    <sheet name="Combine DUs" sheetId="2" r:id="rId2"/>
  </sheets>
  <calcPr calcId="145621"/>
</workbook>
</file>

<file path=xl/calcChain.xml><?xml version="1.0" encoding="utf-8"?>
<calcChain xmlns="http://schemas.openxmlformats.org/spreadsheetml/2006/main">
  <c r="O18" i="2"/>
  <c r="P21"/>
  <c r="D18"/>
  <c r="W17"/>
  <c r="W16"/>
  <c r="W15"/>
  <c r="W14"/>
  <c r="W13"/>
  <c r="W12"/>
  <c r="W11"/>
  <c r="W10"/>
  <c r="J8"/>
  <c r="M8"/>
  <c r="N8"/>
  <c r="W8"/>
  <c r="L8"/>
  <c r="J9"/>
  <c r="M9"/>
  <c r="J10"/>
  <c r="M10"/>
  <c r="O10"/>
  <c r="J11"/>
  <c r="M11"/>
  <c r="O11"/>
  <c r="J12"/>
  <c r="M12"/>
  <c r="O12"/>
  <c r="J13"/>
  <c r="M13"/>
  <c r="O13"/>
  <c r="J14"/>
  <c r="M14"/>
  <c r="O14"/>
  <c r="J15"/>
  <c r="M15"/>
  <c r="O15"/>
  <c r="J16"/>
  <c r="M16"/>
  <c r="O16"/>
  <c r="J17"/>
  <c r="M17"/>
  <c r="O17"/>
  <c r="V8"/>
  <c r="N17"/>
  <c r="N16"/>
  <c r="N15"/>
  <c r="N14"/>
  <c r="N13"/>
  <c r="N12"/>
  <c r="N11"/>
  <c r="N10"/>
  <c r="X8"/>
  <c r="C18"/>
  <c r="K8"/>
  <c r="U8"/>
  <c r="K9"/>
  <c r="U9"/>
  <c r="Y9"/>
  <c r="K10"/>
  <c r="U10"/>
  <c r="Y10"/>
  <c r="K11"/>
  <c r="U11"/>
  <c r="Y11"/>
  <c r="K12"/>
  <c r="U12"/>
  <c r="Y12"/>
  <c r="K13"/>
  <c r="U13"/>
  <c r="Y13"/>
  <c r="K14"/>
  <c r="U14"/>
  <c r="Y14"/>
  <c r="K15"/>
  <c r="U15"/>
  <c r="Y15"/>
  <c r="K16"/>
  <c r="U16"/>
  <c r="Y16"/>
  <c r="K17"/>
  <c r="U17"/>
  <c r="Y17"/>
  <c r="V10"/>
  <c r="V11"/>
  <c r="V12"/>
  <c r="V13"/>
  <c r="V14"/>
  <c r="V15"/>
  <c r="V16"/>
  <c r="V17"/>
  <c r="X10"/>
  <c r="X11"/>
  <c r="X12"/>
  <c r="X13"/>
  <c r="X14"/>
  <c r="X15"/>
  <c r="X16"/>
  <c r="X17"/>
  <c r="C6"/>
  <c r="K18"/>
  <c r="L15"/>
  <c r="L11"/>
  <c r="L12"/>
  <c r="L13"/>
  <c r="L16"/>
  <c r="L17"/>
  <c r="L14"/>
  <c r="P16"/>
  <c r="R16"/>
  <c r="L10"/>
  <c r="P10"/>
  <c r="P12"/>
  <c r="P11"/>
  <c r="P13"/>
  <c r="P15"/>
  <c r="P17"/>
  <c r="P14"/>
  <c r="Q14"/>
  <c r="P8"/>
  <c r="R8"/>
  <c r="Q16"/>
  <c r="R14"/>
  <c r="R10"/>
  <c r="Q10"/>
  <c r="Q8"/>
  <c r="Q15"/>
  <c r="R15"/>
  <c r="Q11"/>
  <c r="R11"/>
  <c r="R17"/>
  <c r="Q17"/>
  <c r="Q13"/>
  <c r="R13"/>
  <c r="R12"/>
  <c r="Q12"/>
  <c r="N9"/>
  <c r="W9"/>
  <c r="O9"/>
  <c r="P9"/>
  <c r="V9"/>
  <c r="X9"/>
  <c r="J18"/>
  <c r="L18"/>
  <c r="L9"/>
  <c r="O8"/>
  <c r="N18"/>
  <c r="Y8"/>
  <c r="P18"/>
  <c r="R18"/>
  <c r="R21"/>
  <c r="E20"/>
  <c r="M18"/>
  <c r="Q18"/>
  <c r="I20"/>
  <c r="Q9"/>
  <c r="R9"/>
</calcChain>
</file>

<file path=xl/sharedStrings.xml><?xml version="1.0" encoding="utf-8"?>
<sst xmlns="http://schemas.openxmlformats.org/spreadsheetml/2006/main" count="92" uniqueCount="86">
  <si>
    <t>DU</t>
  </si>
  <si>
    <t>DU Name</t>
  </si>
  <si>
    <t>Rep 1</t>
  </si>
  <si>
    <t>Rep 2</t>
  </si>
  <si>
    <t>Rep 3</t>
  </si>
  <si>
    <t>Rep 4</t>
  </si>
  <si>
    <t>Rep 5</t>
  </si>
  <si>
    <t>SD</t>
  </si>
  <si>
    <t>Student's-t</t>
  </si>
  <si>
    <t>Chebychev</t>
  </si>
  <si>
    <t>95% UCL</t>
  </si>
  <si>
    <t>Number of Replicates</t>
  </si>
  <si>
    <t>SE</t>
  </si>
  <si>
    <t>Weight</t>
  </si>
  <si>
    <t>Degrees of freedom by Welch-Satterthwaite approximation</t>
  </si>
  <si>
    <t>W^2</t>
  </si>
  <si>
    <t>1/n</t>
  </si>
  <si>
    <t>W^2*SD^2/n</t>
  </si>
  <si>
    <t>For calculation purposes only</t>
  </si>
  <si>
    <t>Notes</t>
  </si>
  <si>
    <t>Standard deviation</t>
  </si>
  <si>
    <t>UCL</t>
  </si>
  <si>
    <t>Upper confidence limit</t>
  </si>
  <si>
    <t>Decision unit</t>
  </si>
  <si>
    <t>References</t>
  </si>
  <si>
    <t>Inputs</t>
  </si>
  <si>
    <t>Outputs</t>
  </si>
  <si>
    <t>See the "Instructions" tab (worksheet) for detailed instructions.</t>
  </si>
  <si>
    <t>Area</t>
  </si>
  <si>
    <t>Combined DUs Weighted by Area</t>
  </si>
  <si>
    <t>--</t>
  </si>
  <si>
    <t>Recommended UCL</t>
  </si>
  <si>
    <t>Arithmetic Mean</t>
  </si>
  <si>
    <r>
      <t xml:space="preserve">This spreadsheet is a tool for use in accordance with the Interstate Technology &amp; Regulatory Council (ITRC) document:  </t>
    </r>
    <r>
      <rPr>
        <i/>
        <sz val="11"/>
        <rFont val="Calibri"/>
        <family val="2"/>
        <scheme val="minor"/>
      </rPr>
      <t>Incremental Sampling Methodology</t>
    </r>
    <r>
      <rPr>
        <sz val="11"/>
        <rFont val="Calibri"/>
        <family val="2"/>
        <scheme val="minor"/>
      </rPr>
      <t xml:space="preserve"> (ITRC 2012).</t>
    </r>
  </si>
  <si>
    <t>The green-shaded cells in the calculator indicate cells that the User should provide input for:</t>
  </si>
  <si>
    <t>The blue-shaded cells in the calculator show outputs for the individual DUs that the ITRC guidance recommends for evaluating combined DUs:</t>
  </si>
  <si>
    <r>
      <rPr>
        <u/>
        <sz val="11"/>
        <rFont val="Calibri"/>
        <family val="2"/>
        <scheme val="minor"/>
      </rPr>
      <t>DU Area</t>
    </r>
    <r>
      <rPr>
        <sz val="11"/>
        <rFont val="Calibri"/>
        <family val="2"/>
        <scheme val="minor"/>
      </rPr>
      <t xml:space="preserve"> - the total area for the combined DU.</t>
    </r>
  </si>
  <si>
    <r>
      <rPr>
        <u/>
        <sz val="11"/>
        <rFont val="Calibri"/>
        <family val="2"/>
        <scheme val="minor"/>
      </rPr>
      <t>Total number of replicates</t>
    </r>
    <r>
      <rPr>
        <sz val="11"/>
        <rFont val="Calibri"/>
        <family val="2"/>
        <scheme val="minor"/>
      </rPr>
      <t xml:space="preserve"> - this includes the original sample as well as all replicates.</t>
    </r>
  </si>
  <si>
    <r>
      <rPr>
        <u/>
        <sz val="11"/>
        <rFont val="Calibri"/>
        <family val="2"/>
        <scheme val="minor"/>
      </rPr>
      <t>Mean</t>
    </r>
    <r>
      <rPr>
        <sz val="11"/>
        <rFont val="Calibri"/>
        <family val="2"/>
        <scheme val="minor"/>
      </rPr>
      <t xml:space="preserve"> - the weighted mean for the combined DU.</t>
    </r>
  </si>
  <si>
    <r>
      <rPr>
        <u/>
        <sz val="11"/>
        <rFont val="Calibri"/>
        <family val="2"/>
        <scheme val="minor"/>
      </rPr>
      <t>DU Name</t>
    </r>
    <r>
      <rPr>
        <sz val="11"/>
        <rFont val="Calibri"/>
        <family val="2"/>
        <scheme val="minor"/>
      </rPr>
      <t xml:space="preserve"> - this field is optional, but provides a place for the User to add a descriptive name for each DU.</t>
    </r>
  </si>
  <si>
    <r>
      <rPr>
        <u/>
        <sz val="11"/>
        <rFont val="Calibri"/>
        <family val="2"/>
        <scheme val="minor"/>
      </rPr>
      <t>DU Area</t>
    </r>
    <r>
      <rPr>
        <sz val="11"/>
        <rFont val="Calibri"/>
        <family val="2"/>
        <scheme val="minor"/>
      </rPr>
      <t xml:space="preserve"> - this field is required. The User should enter the DU surface area or DU volume (in any consistent units) for each DU.</t>
    </r>
  </si>
  <si>
    <r>
      <rPr>
        <u/>
        <sz val="11"/>
        <rFont val="Calibri"/>
        <family val="2"/>
        <scheme val="minor"/>
      </rPr>
      <t>Weight for each DU</t>
    </r>
    <r>
      <rPr>
        <sz val="11"/>
        <rFont val="Calibri"/>
        <family val="2"/>
        <scheme val="minor"/>
      </rPr>
      <t xml:space="preserve"> - the fraction of the total combined DU that corresponds to each individual DU.</t>
    </r>
  </si>
  <si>
    <r>
      <rPr>
        <u/>
        <sz val="11"/>
        <rFont val="Calibri"/>
        <family val="2"/>
        <scheme val="minor"/>
      </rPr>
      <t>Arithmetic mean for each DU</t>
    </r>
    <r>
      <rPr>
        <sz val="11"/>
        <rFont val="Calibri"/>
        <family val="2"/>
        <scheme val="minor"/>
      </rPr>
      <t xml:space="preserve"> - the sum of the concentrations for all replicate samples in the DU divided by the number of samples in the DU.</t>
    </r>
  </si>
  <si>
    <r>
      <rPr>
        <u/>
        <sz val="11"/>
        <rFont val="Calibri"/>
        <family val="2"/>
        <scheme val="minor"/>
      </rPr>
      <t>Recommended UCL</t>
    </r>
    <r>
      <rPr>
        <sz val="11"/>
        <rFont val="Calibri"/>
        <family val="2"/>
        <scheme val="minor"/>
      </rPr>
      <t xml:space="preserve"> - the recommendation is based on the dispersion of the individual DUs; see Table 4-4 of ITRC 2012 for a more detailed explanation of the recommendations.</t>
    </r>
  </si>
  <si>
    <t>Calculation of Weighted 95% UCLs for a Combined Decision Unit (DU) from Several Smaller DUs</t>
  </si>
  <si>
    <t>Select whether the DU is based on area or volume:</t>
  </si>
  <si>
    <t xml:space="preserve">The User should consult the instructions for additional guidance on which 95% UCL is recommended for specific data sets. </t>
  </si>
  <si>
    <t>The purple-shaded cells show outputs for the combined DU, weighted by area.</t>
  </si>
  <si>
    <r>
      <rPr>
        <u/>
        <sz val="11"/>
        <rFont val="Calibri"/>
        <family val="2"/>
        <scheme val="minor"/>
      </rPr>
      <t>Select whether the sampling units (SU) are based on area or volume</t>
    </r>
    <r>
      <rPr>
        <sz val="11"/>
        <rFont val="Calibri"/>
        <family val="2"/>
        <scheme val="minor"/>
      </rPr>
      <t xml:space="preserve"> - this field should be set to either area or volume to represent what the SUs are based on (usually this will be area).</t>
    </r>
  </si>
  <si>
    <r>
      <rPr>
        <u/>
        <sz val="11"/>
        <rFont val="Calibri"/>
        <family val="2"/>
        <scheme val="minor"/>
      </rPr>
      <t>SE</t>
    </r>
    <r>
      <rPr>
        <sz val="11"/>
        <rFont val="Calibri"/>
        <family val="2"/>
        <scheme val="minor"/>
      </rPr>
      <t xml:space="preserve"> - the weighted SE for the combined DU.</t>
    </r>
  </si>
  <si>
    <t>If there are non-detect results, the User can optionally enter them as the detection limit divided by two to estimate the UCL. This method does not provide results that are as accurate and precise as results from the preferred Kaplan-Meier method (EPA 2010). It is recommended that a statistician be consulted for assistance with calculating weighted 95% UCLs for data sets with non-detect results.</t>
  </si>
  <si>
    <t>ITRC. 2012. Technical and Regulatory Guidance, Incremental Sampling Methodology. February.</t>
  </si>
  <si>
    <t>EPA. 2010. “ProUCL Version 4.1.00 Technical Guide (Draft).”  Prepared by Singh, A. and A.K. Singh. EPA/600/R-07/041. May. Available online at:  http://www.epa.gov/osp/hstl/tsc/ProUCL_v4.1_user.pdf</t>
  </si>
  <si>
    <t>Instructions for the Calculation of Weighted 95% UCLs for a Combined Decision Unit from Several Smaller Decision Units</t>
  </si>
  <si>
    <t>Specifically, the calculator can be used to perform calculations in Section 4.4.1 of the ITRC document that allow the calculation of weighted means, standard errors, and 95% upper confidence limits (UCLs) for a combined decision unit (DU) made up of two or more smaller DUs.</t>
  </si>
  <si>
    <r>
      <rPr>
        <u/>
        <sz val="11"/>
        <rFont val="Calibri"/>
        <family val="2"/>
        <scheme val="minor"/>
      </rPr>
      <t>Weight</t>
    </r>
    <r>
      <rPr>
        <sz val="11"/>
        <rFont val="Calibri"/>
        <family val="2"/>
        <scheme val="minor"/>
      </rPr>
      <t xml:space="preserve"> - the total weight. This should always be 1; if it is not then there is an error in the calculations.</t>
    </r>
  </si>
  <si>
    <r>
      <rPr>
        <u/>
        <sz val="11"/>
        <rFont val="Calibri"/>
        <family val="2"/>
        <scheme val="minor"/>
      </rPr>
      <t>SE for each DU</t>
    </r>
    <r>
      <rPr>
        <sz val="11"/>
        <rFont val="Calibri"/>
        <family val="2"/>
        <scheme val="minor"/>
      </rPr>
      <t xml:space="preserve"> - the standard error (SE) for the specific DU. The standard error is the SD divided by the square root of the number of samples for the DU.</t>
    </r>
  </si>
  <si>
    <r>
      <rPr>
        <u/>
        <sz val="11"/>
        <rFont val="Calibri"/>
        <family val="2"/>
        <scheme val="minor"/>
      </rPr>
      <t>Chebyshev 95% UCL</t>
    </r>
    <r>
      <rPr>
        <sz val="11"/>
        <rFont val="Calibri"/>
        <family val="2"/>
        <scheme val="minor"/>
      </rPr>
      <t xml:space="preserve"> - the 95% UCL for the Chebyshev method. See ITRC 2012, Section 4.4.1 for the equation.</t>
    </r>
  </si>
  <si>
    <r>
      <rPr>
        <u/>
        <sz val="11"/>
        <rFont val="Calibri"/>
        <family val="2"/>
        <scheme val="minor"/>
      </rPr>
      <t>Number of replicates for each DU</t>
    </r>
    <r>
      <rPr>
        <sz val="11"/>
        <rFont val="Calibri"/>
        <family val="2"/>
        <scheme val="minor"/>
      </rPr>
      <t xml:space="preserve"> - this is the total number of replicate samples collected from each DU. This includes any sample that may be referred to as an "original" sample.</t>
    </r>
  </si>
  <si>
    <r>
      <rPr>
        <u/>
        <sz val="11"/>
        <rFont val="Calibri"/>
        <family val="2"/>
        <scheme val="minor"/>
      </rPr>
      <t>Replicate concentration</t>
    </r>
    <r>
      <rPr>
        <sz val="11"/>
        <rFont val="Calibri"/>
        <family val="2"/>
        <scheme val="minor"/>
      </rPr>
      <t xml:space="preserve"> - these fields are required. Although there are spaces for up to 10 DUs and 5 replicates per DU, not all of the cells must have entries. At a minimum, three replicates should be entered for each DU (as a reminder, the text for each DU will remain red until three replicates have been entered for that DU). It is not required to have the same number of replicates for each DU. At least two DUs should be entered into the calculator.</t>
    </r>
  </si>
  <si>
    <r>
      <rPr>
        <u/>
        <sz val="11"/>
        <rFont val="Calibri"/>
        <family val="2"/>
        <scheme val="minor"/>
      </rPr>
      <t>Chebyshev 95% UCL</t>
    </r>
    <r>
      <rPr>
        <sz val="11"/>
        <rFont val="Calibri"/>
        <family val="2"/>
        <scheme val="minor"/>
      </rPr>
      <t xml:space="preserve"> - the weighted 95% UCL for the Chebyshev method. See ITRC 2012, Section 4.4.1 for the equation.</t>
    </r>
  </si>
  <si>
    <r>
      <rPr>
        <u/>
        <sz val="11"/>
        <rFont val="Calibri"/>
        <family val="2"/>
        <scheme val="minor"/>
      </rPr>
      <t>Degrees of freedom by Welch-Satterthwaite approximation</t>
    </r>
    <r>
      <rPr>
        <sz val="11"/>
        <rFont val="Calibri"/>
        <family val="2"/>
        <scheme val="minor"/>
      </rPr>
      <t xml:space="preserve"> - used to calculate the Student's-t 95% UCL. See ITRC 2012, Section 4.4.1 for the equation (ITRC 2012).  Note that the Welch-Satterthwaite approximation relaxes the assumption of equal variance of the DUs, but still carries the assumption of normality.</t>
    </r>
  </si>
  <si>
    <t>CV
 of DU</t>
  </si>
  <si>
    <t>SE
 of DU</t>
  </si>
  <si>
    <r>
      <rPr>
        <u/>
        <sz val="11"/>
        <rFont val="Calibri"/>
        <family val="2"/>
        <scheme val="minor"/>
      </rPr>
      <t>SD of replicates for each DU</t>
    </r>
    <r>
      <rPr>
        <sz val="11"/>
        <rFont val="Calibri"/>
        <family val="2"/>
        <scheme val="minor"/>
      </rPr>
      <t xml:space="preserve"> - the standard deviation (SD) of the replicates for the specific DU.</t>
    </r>
  </si>
  <si>
    <r>
      <rPr>
        <u/>
        <sz val="11"/>
        <rFont val="Calibri"/>
        <family val="2"/>
        <scheme val="minor"/>
      </rPr>
      <t>CV of DU for each DU</t>
    </r>
    <r>
      <rPr>
        <sz val="11"/>
        <rFont val="Calibri"/>
        <family val="2"/>
        <scheme val="minor"/>
      </rPr>
      <t xml:space="preserve"> - the CV for the specific DU.</t>
    </r>
  </si>
  <si>
    <r>
      <rPr>
        <u/>
        <sz val="11"/>
        <rFont val="Calibri"/>
        <family val="2"/>
        <scheme val="minor"/>
      </rPr>
      <t>CV</t>
    </r>
    <r>
      <rPr>
        <sz val="11"/>
        <rFont val="Calibri"/>
        <family val="2"/>
        <scheme val="minor"/>
      </rPr>
      <t xml:space="preserve"> - the CV for the combined DU.</t>
    </r>
  </si>
  <si>
    <r>
      <rPr>
        <u/>
        <sz val="11"/>
        <rFont val="Calibri"/>
        <family val="2"/>
        <scheme val="minor"/>
      </rPr>
      <t>SD of increments for each DU</t>
    </r>
    <r>
      <rPr>
        <sz val="11"/>
        <rFont val="Calibri"/>
        <family val="2"/>
        <scheme val="minor"/>
      </rPr>
      <t xml:space="preserve"> - the SD of all the increments within the specific DU.  Because the data for the increments is not available, the SD for the DU is calculated by multiplying the SD for the replicates by the square root of the total number of increments  within each replicate.</t>
    </r>
  </si>
  <si>
    <r>
      <rPr>
        <u/>
        <sz val="11"/>
        <rFont val="Calibri"/>
        <family val="2"/>
        <scheme val="minor"/>
      </rPr>
      <t xml:space="preserve">Number of increments per replicate sample </t>
    </r>
    <r>
      <rPr>
        <sz val="11"/>
        <rFont val="Calibri"/>
        <family val="2"/>
        <scheme val="minor"/>
      </rPr>
      <t xml:space="preserve">- this is the number of increments present in each replicate sample. For data sets where the number of increments is not the same for all samples, it is recommended that a statistician be consulted. </t>
    </r>
  </si>
  <si>
    <t>CV</t>
  </si>
  <si>
    <t>Coefficient of variation (CV = SD/mean; also known as relative standard deviation [RSD])</t>
  </si>
  <si>
    <t>Standard error</t>
  </si>
  <si>
    <t>SDi^2</t>
  </si>
  <si>
    <t>SDr^2</t>
  </si>
  <si>
    <r>
      <rPr>
        <u/>
        <sz val="11"/>
        <rFont val="Calibri"/>
        <family val="2"/>
        <scheme val="minor"/>
      </rPr>
      <t xml:space="preserve">Number of increments per replicate sample </t>
    </r>
    <r>
      <rPr>
        <sz val="11"/>
        <rFont val="Calibri"/>
        <family val="2"/>
        <scheme val="minor"/>
      </rPr>
      <t xml:space="preserve">- this is the average number of increments present in each replicate sample. </t>
    </r>
  </si>
  <si>
    <r>
      <t>Two types of 95% UCLs are calculated. The 95% Student's</t>
    </r>
    <r>
      <rPr>
        <sz val="11"/>
        <color rgb="FFFF0000"/>
        <rFont val="Calibri"/>
        <family val="2"/>
        <scheme val="minor"/>
      </rPr>
      <t>-</t>
    </r>
    <r>
      <rPr>
        <sz val="11"/>
        <rFont val="Calibri"/>
        <family val="2"/>
        <scheme val="minor"/>
      </rPr>
      <t>t UCL is calculated for data sets with low variability within DUs, while the 95% Chebyshev UCL is calculated for data sets with high variability within decision units (ITRC 2012). Section 4.3.4 of Incremental Sampling Methodology (ITRC 2012) discusses the performance metrics for the UCL that can be used to determine which UCL method may be more likely to achieve the study objectives. There are also considerations based on the size of the data set that affect which UCL is recommended.</t>
    </r>
  </si>
  <si>
    <r>
      <t>The calculator recommends the 95% Student's</t>
    </r>
    <r>
      <rPr>
        <sz val="11"/>
        <color rgb="FFFF0000"/>
        <rFont val="Calibri"/>
        <family val="2"/>
        <scheme val="minor"/>
      </rPr>
      <t>-</t>
    </r>
    <r>
      <rPr>
        <sz val="11"/>
        <rFont val="Calibri"/>
        <family val="2"/>
        <scheme val="minor"/>
      </rPr>
      <t>t UCL for data sets where the coefficent of variation (CV) is low (defined as CV &lt; 1.5), and the 95% Chebyshev UCL for data sets where the CV is medium (defined as 1.5 &lt; CV &lt; 3) or high (defined as CV &gt; 3). Lognormal distrubutions may also be investigated for their suitability. If the data distribution is lognormal, the geometric standard deviation (GSD) may be used to evaluate the possibility of using the 95% Student's</t>
    </r>
    <r>
      <rPr>
        <sz val="11"/>
        <color rgb="FFFF0000"/>
        <rFont val="Calibri"/>
        <family val="2"/>
        <scheme val="minor"/>
      </rPr>
      <t>-</t>
    </r>
    <r>
      <rPr>
        <sz val="11"/>
        <rFont val="Calibri"/>
        <family val="2"/>
        <scheme val="minor"/>
      </rPr>
      <t>t UCL. The calculator does not include these calculations; see ITRC 2012 for guidance.</t>
    </r>
  </si>
  <si>
    <r>
      <t>The method used to estimate the coefficient of variation of the individual and combined DUs is an approximation.  In addition, implementation of the Welch-Satterthwaite approximation in the calculation of the 95% Student's</t>
    </r>
    <r>
      <rPr>
        <sz val="11"/>
        <color rgb="FFFF0000"/>
        <rFont val="Calibri"/>
        <family val="2"/>
        <scheme val="minor"/>
      </rPr>
      <t>-</t>
    </r>
    <r>
      <rPr>
        <sz val="11"/>
        <rFont val="Calibri"/>
        <family val="2"/>
        <scheme val="minor"/>
      </rPr>
      <t>t UCL is recommended only in cases where only moderate departures from normality are observed.  The ITRC Incremental Sampling Methodology (ISM) Workgroup has not thoroughly tested the performance of this approach under conditions where distributions are highly skewed and weighting factors are very different.</t>
    </r>
  </si>
  <si>
    <r>
      <rPr>
        <u/>
        <sz val="11"/>
        <rFont val="Calibri"/>
        <family val="2"/>
        <scheme val="minor"/>
      </rPr>
      <t>Student's-t 95% UCL</t>
    </r>
    <r>
      <rPr>
        <sz val="11"/>
        <rFont val="Calibri"/>
        <family val="2"/>
        <scheme val="minor"/>
      </rPr>
      <t xml:space="preserve"> - the 95% UCL for the Student's</t>
    </r>
    <r>
      <rPr>
        <sz val="11"/>
        <color rgb="FFFF0000"/>
        <rFont val="Calibri"/>
        <family val="2"/>
        <scheme val="minor"/>
      </rPr>
      <t>-</t>
    </r>
    <r>
      <rPr>
        <sz val="11"/>
        <rFont val="Calibri"/>
        <family val="2"/>
        <scheme val="minor"/>
      </rPr>
      <t>t method. See ITRC 2012, Section 4.4.1 for the equation.</t>
    </r>
  </si>
  <si>
    <r>
      <rPr>
        <u/>
        <sz val="11"/>
        <rFont val="Calibri"/>
        <family val="2"/>
        <scheme val="minor"/>
      </rPr>
      <t>Student's-t 95% UCL</t>
    </r>
    <r>
      <rPr>
        <sz val="11"/>
        <rFont val="Calibri"/>
        <family val="2"/>
        <scheme val="minor"/>
      </rPr>
      <t xml:space="preserve"> - the weighted 95% UCL for the Student's</t>
    </r>
    <r>
      <rPr>
        <sz val="11"/>
        <color rgb="FFFF0000"/>
        <rFont val="Calibri"/>
        <family val="2"/>
        <scheme val="minor"/>
      </rPr>
      <t>-</t>
    </r>
    <r>
      <rPr>
        <sz val="11"/>
        <rFont val="Calibri"/>
        <family val="2"/>
        <scheme val="minor"/>
      </rPr>
      <t>t method. See ITRC 2012, Section 4.4.1 for the equation.</t>
    </r>
  </si>
  <si>
    <r>
      <rPr>
        <u/>
        <sz val="11"/>
        <rFont val="Calibri"/>
        <family val="2"/>
        <scheme val="minor"/>
      </rPr>
      <t>SD of replicates</t>
    </r>
    <r>
      <rPr>
        <sz val="11"/>
        <rFont val="Calibri"/>
        <family val="2"/>
        <scheme val="minor"/>
      </rPr>
      <t xml:space="preserve"> - the weighted SD for replicates within the combined DU. </t>
    </r>
  </si>
  <si>
    <r>
      <rPr>
        <u/>
        <sz val="11"/>
        <rFont val="Calibri"/>
        <family val="2"/>
        <scheme val="minor"/>
      </rPr>
      <t xml:space="preserve">SD of increments </t>
    </r>
    <r>
      <rPr>
        <sz val="11"/>
        <rFont val="Calibri"/>
        <family val="2"/>
        <scheme val="minor"/>
      </rPr>
      <t xml:space="preserve">- the weighted SD for increments within the combined DU. </t>
    </r>
  </si>
  <si>
    <t>Number of Increments per Replicate</t>
  </si>
  <si>
    <t>SD of Replicates</t>
  </si>
  <si>
    <t>SD of Increments</t>
  </si>
  <si>
    <t>Replicate Concentration</t>
  </si>
</sst>
</file>

<file path=xl/styles.xml><?xml version="1.0" encoding="utf-8"?>
<styleSheet xmlns="http://schemas.openxmlformats.org/spreadsheetml/2006/main">
  <numFmts count="1">
    <numFmt numFmtId="164" formatCode="0.0"/>
  </numFmts>
  <fonts count="8">
    <font>
      <sz val="11"/>
      <color theme="1"/>
      <name val="Calibri"/>
      <family val="2"/>
      <scheme val="minor"/>
    </font>
    <font>
      <b/>
      <sz val="11"/>
      <color theme="1"/>
      <name val="Calibri"/>
      <family val="2"/>
      <scheme val="minor"/>
    </font>
    <font>
      <b/>
      <sz val="12"/>
      <name val="Calibri"/>
      <family val="2"/>
      <scheme val="minor"/>
    </font>
    <font>
      <sz val="11"/>
      <name val="Calibri"/>
      <family val="2"/>
      <scheme val="minor"/>
    </font>
    <font>
      <b/>
      <sz val="11"/>
      <name val="Calibri"/>
      <family val="2"/>
      <scheme val="minor"/>
    </font>
    <font>
      <i/>
      <sz val="11"/>
      <name val="Calibri"/>
      <family val="2"/>
      <scheme val="minor"/>
    </font>
    <font>
      <u/>
      <sz val="11"/>
      <name val="Calibri"/>
      <family val="2"/>
      <scheme val="minor"/>
    </font>
    <font>
      <sz val="11"/>
      <color rgb="FFFF0000"/>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rgb="FFCC99FF"/>
        <bgColor indexed="64"/>
      </patternFill>
    </fill>
    <fill>
      <patternFill patternType="solid">
        <fgColor theme="6"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15">
    <xf numFmtId="0" fontId="0" fillId="0" borderId="0" xfId="0"/>
    <xf numFmtId="2" fontId="0" fillId="0" borderId="0" xfId="0" applyNumberFormat="1"/>
    <xf numFmtId="164" fontId="0" fillId="0" borderId="0" xfId="0" applyNumberFormat="1"/>
    <xf numFmtId="0" fontId="2" fillId="0" borderId="0" xfId="0" applyFont="1"/>
    <xf numFmtId="0" fontId="0" fillId="2" borderId="11" xfId="0" applyFill="1" applyBorder="1" applyAlignment="1">
      <alignment horizontal="center"/>
    </xf>
    <xf numFmtId="2" fontId="0" fillId="2" borderId="18" xfId="0" applyNumberFormat="1" applyFill="1" applyBorder="1" applyAlignment="1">
      <alignment horizontal="center"/>
    </xf>
    <xf numFmtId="164" fontId="0" fillId="2" borderId="2" xfId="0" applyNumberFormat="1" applyFill="1" applyBorder="1" applyAlignment="1">
      <alignment horizontal="center"/>
    </xf>
    <xf numFmtId="164" fontId="0" fillId="2" borderId="24" xfId="0" applyNumberFormat="1" applyFill="1" applyBorder="1" applyAlignment="1">
      <alignment horizontal="center"/>
    </xf>
    <xf numFmtId="164" fontId="0" fillId="2" borderId="18" xfId="0" applyNumberFormat="1" applyFill="1" applyBorder="1" applyAlignment="1">
      <alignment horizontal="center"/>
    </xf>
    <xf numFmtId="164" fontId="0" fillId="2" borderId="12" xfId="0" applyNumberFormat="1" applyFill="1" applyBorder="1" applyAlignment="1">
      <alignment horizontal="center"/>
    </xf>
    <xf numFmtId="1" fontId="0" fillId="2" borderId="6" xfId="0" applyNumberFormat="1" applyFill="1" applyBorder="1" applyAlignment="1">
      <alignment horizontal="center"/>
    </xf>
    <xf numFmtId="2" fontId="0" fillId="2" borderId="19" xfId="0" applyNumberFormat="1" applyFill="1" applyBorder="1" applyAlignment="1">
      <alignment horizontal="center"/>
    </xf>
    <xf numFmtId="164" fontId="0" fillId="2" borderId="1" xfId="0" applyNumberFormat="1" applyFill="1" applyBorder="1" applyAlignment="1">
      <alignment horizontal="center"/>
    </xf>
    <xf numFmtId="164" fontId="0" fillId="2" borderId="19" xfId="0" applyNumberFormat="1" applyFill="1" applyBorder="1" applyAlignment="1">
      <alignment horizontal="center"/>
    </xf>
    <xf numFmtId="164" fontId="0" fillId="2" borderId="7" xfId="0" applyNumberFormat="1" applyFill="1" applyBorder="1" applyAlignment="1">
      <alignment horizontal="center"/>
    </xf>
    <xf numFmtId="1" fontId="0" fillId="2" borderId="19" xfId="0" applyNumberFormat="1" applyFill="1" applyBorder="1" applyAlignment="1">
      <alignment horizontal="center"/>
    </xf>
    <xf numFmtId="1" fontId="0" fillId="2" borderId="8" xfId="0" applyNumberFormat="1" applyFill="1" applyBorder="1" applyAlignment="1">
      <alignment horizontal="center"/>
    </xf>
    <xf numFmtId="1" fontId="0" fillId="2" borderId="20" xfId="0" applyNumberFormat="1" applyFill="1" applyBorder="1" applyAlignment="1">
      <alignment horizontal="center"/>
    </xf>
    <xf numFmtId="0" fontId="1" fillId="0" borderId="0" xfId="0" applyFont="1"/>
    <xf numFmtId="164" fontId="0" fillId="2" borderId="20" xfId="0" applyNumberFormat="1" applyFill="1" applyBorder="1" applyAlignment="1">
      <alignment horizontal="center"/>
    </xf>
    <xf numFmtId="164" fontId="0" fillId="2" borderId="10" xfId="0" applyNumberFormat="1" applyFill="1" applyBorder="1" applyAlignment="1">
      <alignment horizontal="center"/>
    </xf>
    <xf numFmtId="164" fontId="0" fillId="2" borderId="9" xfId="0" applyNumberFormat="1" applyFill="1" applyBorder="1" applyAlignment="1">
      <alignment horizontal="center"/>
    </xf>
    <xf numFmtId="164" fontId="0" fillId="2" borderId="23" xfId="0" applyNumberFormat="1" applyFill="1" applyBorder="1" applyAlignment="1">
      <alignment horizontal="center"/>
    </xf>
    <xf numFmtId="0" fontId="3" fillId="0" borderId="0" xfId="0" applyFont="1"/>
    <xf numFmtId="0" fontId="3" fillId="0" borderId="0" xfId="0" applyFont="1" applyAlignment="1">
      <alignment wrapText="1"/>
    </xf>
    <xf numFmtId="0" fontId="3" fillId="0" borderId="0" xfId="0" applyFont="1" applyAlignment="1">
      <alignment horizontal="left" wrapText="1"/>
    </xf>
    <xf numFmtId="0" fontId="3" fillId="0" borderId="0" xfId="0" applyFont="1" applyAlignment="1">
      <alignment horizontal="left" wrapText="1" indent="3"/>
    </xf>
    <xf numFmtId="0" fontId="3" fillId="0" borderId="0" xfId="0" applyFont="1" applyFill="1" applyAlignment="1">
      <alignment horizontal="left" wrapText="1" indent="3"/>
    </xf>
    <xf numFmtId="0" fontId="3" fillId="0" borderId="0" xfId="0" applyFont="1" applyFill="1" applyAlignment="1">
      <alignment horizontal="left" wrapText="1" indent="2"/>
    </xf>
    <xf numFmtId="0" fontId="4" fillId="0" borderId="0" xfId="0" applyFont="1" applyFill="1" applyAlignment="1">
      <alignment horizontal="left" wrapText="1"/>
    </xf>
    <xf numFmtId="0" fontId="3" fillId="0" borderId="0" xfId="0" applyFont="1" applyAlignment="1">
      <alignment horizontal="left" wrapText="1" indent="2"/>
    </xf>
    <xf numFmtId="0" fontId="4" fillId="0" borderId="0" xfId="0" applyFont="1"/>
    <xf numFmtId="0" fontId="3" fillId="0" borderId="0" xfId="0" applyFont="1" applyAlignment="1">
      <alignment horizontal="left" indent="2"/>
    </xf>
    <xf numFmtId="0" fontId="3" fillId="0" borderId="0" xfId="0" applyFont="1" applyFill="1" applyAlignment="1">
      <alignment horizontal="left" wrapText="1"/>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20" xfId="0" applyFont="1" applyFill="1" applyBorder="1" applyAlignment="1">
      <alignment horizontal="center" vertical="center"/>
    </xf>
    <xf numFmtId="0" fontId="0" fillId="3" borderId="11" xfId="0" applyFill="1" applyBorder="1" applyAlignment="1">
      <alignment horizontal="center"/>
    </xf>
    <xf numFmtId="0" fontId="0" fillId="3" borderId="6" xfId="0" applyFill="1" applyBorder="1" applyAlignment="1">
      <alignment horizontal="center"/>
    </xf>
    <xf numFmtId="0" fontId="0" fillId="3" borderId="8" xfId="0" applyFill="1" applyBorder="1" applyAlignment="1">
      <alignment horizontal="center"/>
    </xf>
    <xf numFmtId="0" fontId="1" fillId="4" borderId="14" xfId="0" quotePrefix="1" applyFont="1" applyFill="1" applyBorder="1" applyAlignment="1">
      <alignment horizontal="center" vertical="center"/>
    </xf>
    <xf numFmtId="0" fontId="1" fillId="4" borderId="13" xfId="0" quotePrefix="1" applyFont="1" applyFill="1" applyBorder="1" applyAlignment="1">
      <alignment horizontal="center" vertical="center"/>
    </xf>
    <xf numFmtId="0" fontId="1" fillId="4" borderId="15" xfId="0" quotePrefix="1" applyFont="1" applyFill="1" applyBorder="1" applyAlignment="1">
      <alignment horizontal="center" vertical="center"/>
    </xf>
    <xf numFmtId="2" fontId="1" fillId="4" borderId="17" xfId="0" applyNumberFormat="1" applyFont="1" applyFill="1" applyBorder="1" applyAlignment="1">
      <alignment horizontal="center" vertical="center"/>
    </xf>
    <xf numFmtId="164" fontId="1" fillId="4" borderId="13" xfId="0" applyNumberFormat="1" applyFont="1" applyFill="1" applyBorder="1" applyAlignment="1">
      <alignment horizontal="center"/>
    </xf>
    <xf numFmtId="164" fontId="4" fillId="4" borderId="13" xfId="0" applyNumberFormat="1" applyFont="1" applyFill="1" applyBorder="1" applyAlignment="1">
      <alignment horizontal="center"/>
    </xf>
    <xf numFmtId="164" fontId="4" fillId="4" borderId="13" xfId="0" quotePrefix="1" applyNumberFormat="1" applyFont="1" applyFill="1" applyBorder="1" applyAlignment="1">
      <alignment horizontal="center"/>
    </xf>
    <xf numFmtId="164" fontId="1" fillId="4" borderId="25" xfId="0" applyNumberFormat="1" applyFont="1" applyFill="1" applyBorder="1" applyAlignment="1">
      <alignment horizontal="center"/>
    </xf>
    <xf numFmtId="164" fontId="1" fillId="4" borderId="17" xfId="0" applyNumberFormat="1" applyFont="1" applyFill="1" applyBorder="1" applyAlignment="1">
      <alignment horizontal="center"/>
    </xf>
    <xf numFmtId="164" fontId="1" fillId="4" borderId="15" xfId="0" applyNumberFormat="1" applyFont="1" applyFill="1" applyBorder="1" applyAlignment="1">
      <alignment horizontal="center"/>
    </xf>
    <xf numFmtId="164" fontId="4" fillId="4" borderId="3" xfId="0" applyNumberFormat="1" applyFont="1" applyFill="1" applyBorder="1" applyAlignment="1">
      <alignment horizontal="center" vertical="top" wrapText="1"/>
    </xf>
    <xf numFmtId="2" fontId="0" fillId="4" borderId="3" xfId="0" applyNumberFormat="1" applyFill="1" applyBorder="1" applyAlignment="1">
      <alignment horizontal="center"/>
    </xf>
    <xf numFmtId="0" fontId="0" fillId="5" borderId="2" xfId="0" applyFill="1" applyBorder="1" applyAlignment="1" applyProtection="1">
      <alignment horizontal="center"/>
    </xf>
    <xf numFmtId="2" fontId="0" fillId="5" borderId="2" xfId="0" applyNumberFormat="1" applyFill="1" applyBorder="1" applyAlignment="1" applyProtection="1">
      <alignment horizontal="center"/>
    </xf>
    <xf numFmtId="0" fontId="0" fillId="5" borderId="11" xfId="0" applyFill="1" applyBorder="1" applyAlignment="1" applyProtection="1">
      <alignment horizontal="center"/>
    </xf>
    <xf numFmtId="0" fontId="0" fillId="5" borderId="12" xfId="0" applyFill="1" applyBorder="1" applyAlignment="1" applyProtection="1">
      <alignment horizontal="center"/>
    </xf>
    <xf numFmtId="0" fontId="0" fillId="5" borderId="1" xfId="0" applyFill="1" applyBorder="1" applyAlignment="1" applyProtection="1">
      <alignment horizontal="center"/>
    </xf>
    <xf numFmtId="2" fontId="0" fillId="5" borderId="1" xfId="0" applyNumberFormat="1" applyFill="1" applyBorder="1" applyAlignment="1" applyProtection="1">
      <alignment horizontal="center"/>
    </xf>
    <xf numFmtId="0" fontId="0" fillId="5" borderId="6" xfId="0" applyFill="1" applyBorder="1" applyAlignment="1" applyProtection="1">
      <alignment horizontal="center"/>
    </xf>
    <xf numFmtId="0" fontId="0" fillId="5" borderId="7" xfId="0" applyFill="1" applyBorder="1" applyAlignment="1" applyProtection="1">
      <alignment horizontal="center"/>
    </xf>
    <xf numFmtId="0" fontId="0" fillId="5" borderId="9" xfId="0" applyFill="1" applyBorder="1" applyAlignment="1" applyProtection="1">
      <alignment horizontal="center"/>
    </xf>
    <xf numFmtId="2" fontId="0" fillId="5" borderId="9" xfId="0" applyNumberFormat="1" applyFill="1" applyBorder="1" applyAlignment="1" applyProtection="1">
      <alignment horizontal="center"/>
    </xf>
    <xf numFmtId="0" fontId="0" fillId="5" borderId="8" xfId="0" applyFill="1" applyBorder="1" applyAlignment="1" applyProtection="1">
      <alignment horizontal="center"/>
    </xf>
    <xf numFmtId="0" fontId="0" fillId="5" borderId="10" xfId="0" applyFill="1" applyBorder="1" applyAlignment="1" applyProtection="1">
      <alignment horizontal="center"/>
    </xf>
    <xf numFmtId="0" fontId="0" fillId="5" borderId="3" xfId="0" applyFill="1" applyBorder="1" applyAlignment="1" applyProtection="1">
      <alignment horizontal="center"/>
      <protection locked="0"/>
    </xf>
    <xf numFmtId="0" fontId="0" fillId="3" borderId="16" xfId="0" applyFill="1" applyBorder="1" applyAlignment="1"/>
    <xf numFmtId="0" fontId="0" fillId="3" borderId="27" xfId="0" applyFill="1" applyBorder="1" applyAlignment="1"/>
    <xf numFmtId="2" fontId="1" fillId="4" borderId="40" xfId="0" applyNumberFormat="1" applyFont="1" applyFill="1" applyBorder="1" applyAlignment="1">
      <alignment horizontal="center" vertical="center"/>
    </xf>
    <xf numFmtId="1" fontId="0" fillId="5" borderId="37" xfId="0" applyNumberFormat="1" applyFill="1" applyBorder="1" applyAlignment="1" applyProtection="1">
      <alignment horizontal="center"/>
    </xf>
    <xf numFmtId="1" fontId="0" fillId="5" borderId="38" xfId="0" applyNumberFormat="1" applyFill="1" applyBorder="1" applyAlignment="1" applyProtection="1">
      <alignment horizontal="center"/>
    </xf>
    <xf numFmtId="1" fontId="0" fillId="5" borderId="36" xfId="0" applyNumberFormat="1" applyFill="1" applyBorder="1" applyAlignment="1" applyProtection="1">
      <alignment horizontal="center"/>
    </xf>
    <xf numFmtId="1" fontId="1" fillId="4" borderId="34" xfId="0" quotePrefix="1" applyNumberFormat="1" applyFont="1" applyFill="1" applyBorder="1" applyAlignment="1">
      <alignment horizontal="center" vertical="center"/>
    </xf>
    <xf numFmtId="0" fontId="0" fillId="0" borderId="0" xfId="0" applyFont="1" applyFill="1"/>
    <xf numFmtId="0" fontId="0" fillId="0" borderId="0" xfId="0" applyFill="1"/>
    <xf numFmtId="0" fontId="2" fillId="0" borderId="0" xfId="0" applyFont="1" applyFill="1" applyAlignment="1">
      <alignment wrapText="1"/>
    </xf>
    <xf numFmtId="0" fontId="3" fillId="0" borderId="0" xfId="0" applyFont="1" applyFill="1" applyAlignment="1">
      <alignment wrapText="1"/>
    </xf>
    <xf numFmtId="0" fontId="4" fillId="0" borderId="0" xfId="0" applyFont="1" applyFill="1" applyAlignment="1">
      <alignment wrapText="1"/>
    </xf>
    <xf numFmtId="0" fontId="3" fillId="3" borderId="16" xfId="0" applyFont="1" applyFill="1" applyBorder="1" applyAlignment="1">
      <alignment horizontal="center"/>
    </xf>
    <xf numFmtId="0" fontId="3" fillId="3" borderId="27" xfId="0" applyFont="1" applyFill="1" applyBorder="1" applyAlignment="1">
      <alignment horizontal="center"/>
    </xf>
    <xf numFmtId="0" fontId="3" fillId="4" borderId="33" xfId="0" applyFont="1" applyFill="1" applyBorder="1" applyAlignment="1">
      <alignment horizontal="left" wrapText="1"/>
    </xf>
    <xf numFmtId="0" fontId="3" fillId="4" borderId="0" xfId="0" applyFont="1" applyFill="1" applyBorder="1" applyAlignment="1">
      <alignment horizontal="left" wrapText="1"/>
    </xf>
    <xf numFmtId="0" fontId="3" fillId="4" borderId="29" xfId="0" applyFont="1" applyFill="1" applyBorder="1" applyAlignment="1">
      <alignment horizontal="left" wrapText="1"/>
    </xf>
    <xf numFmtId="0" fontId="3" fillId="4" borderId="26" xfId="0" applyFont="1" applyFill="1" applyBorder="1" applyAlignment="1">
      <alignment horizontal="left" wrapText="1"/>
    </xf>
    <xf numFmtId="0" fontId="3" fillId="4" borderId="34" xfId="0" applyFont="1" applyFill="1" applyBorder="1" applyAlignment="1">
      <alignment horizontal="left" wrapText="1"/>
    </xf>
    <xf numFmtId="0" fontId="3" fillId="4" borderId="25" xfId="0" applyFont="1" applyFill="1" applyBorder="1" applyAlignment="1">
      <alignment horizontal="left" wrapText="1"/>
    </xf>
    <xf numFmtId="0" fontId="1" fillId="3" borderId="22" xfId="0" applyFont="1" applyFill="1" applyBorder="1" applyAlignment="1">
      <alignment horizontal="center" vertical="center" wrapText="1"/>
    </xf>
    <xf numFmtId="0" fontId="1" fillId="3" borderId="23"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21"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3" xfId="0" applyFont="1" applyFill="1" applyBorder="1" applyAlignment="1">
      <alignment horizontal="center" vertical="center"/>
    </xf>
    <xf numFmtId="0" fontId="3" fillId="4" borderId="30" xfId="0" applyFont="1" applyFill="1" applyBorder="1" applyAlignment="1">
      <alignment horizontal="left" vertical="top" wrapText="1"/>
    </xf>
    <xf numFmtId="0" fontId="3" fillId="4" borderId="31" xfId="0" applyFont="1" applyFill="1" applyBorder="1" applyAlignment="1">
      <alignment horizontal="left" vertical="top" wrapText="1"/>
    </xf>
    <xf numFmtId="0" fontId="3" fillId="4" borderId="32"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4" borderId="34" xfId="0" applyFont="1" applyFill="1" applyBorder="1" applyAlignment="1">
      <alignment horizontal="left" vertical="top" wrapText="1"/>
    </xf>
    <xf numFmtId="0" fontId="3" fillId="4" borderId="25" xfId="0" applyFont="1" applyFill="1" applyBorder="1" applyAlignment="1">
      <alignment horizontal="left" vertical="top" wrapText="1"/>
    </xf>
    <xf numFmtId="0" fontId="4" fillId="4" borderId="16" xfId="0" applyFont="1" applyFill="1" applyBorder="1" applyAlignment="1">
      <alignment horizontal="center" vertical="top" wrapText="1"/>
    </xf>
    <xf numFmtId="0" fontId="4" fillId="4" borderId="27" xfId="0" applyFont="1" applyFill="1" applyBorder="1" applyAlignment="1">
      <alignment horizontal="center" vertical="top" wrapText="1"/>
    </xf>
    <xf numFmtId="0" fontId="4" fillId="4" borderId="28" xfId="0" applyFont="1" applyFill="1" applyBorder="1" applyAlignment="1">
      <alignment horizontal="center" vertical="top" wrapText="1"/>
    </xf>
    <xf numFmtId="0" fontId="4" fillId="4" borderId="26" xfId="0" applyFont="1" applyFill="1" applyBorder="1" applyAlignment="1">
      <alignment horizontal="center" vertical="top" wrapText="1"/>
    </xf>
    <xf numFmtId="0" fontId="4" fillId="4" borderId="34" xfId="0" applyFont="1" applyFill="1" applyBorder="1" applyAlignment="1">
      <alignment horizontal="center" vertical="top" wrapText="1"/>
    </xf>
    <xf numFmtId="0" fontId="1" fillId="3" borderId="26" xfId="0" applyFont="1" applyFill="1" applyBorder="1" applyAlignment="1">
      <alignment horizontal="center"/>
    </xf>
    <xf numFmtId="0" fontId="1" fillId="3" borderId="17" xfId="0" applyFont="1" applyFill="1" applyBorder="1" applyAlignment="1">
      <alignment horizontal="center"/>
    </xf>
    <xf numFmtId="0" fontId="1" fillId="3" borderId="35"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32" xfId="0" applyFont="1" applyFill="1" applyBorder="1" applyAlignment="1">
      <alignment horizontal="center" vertical="center" wrapText="1"/>
    </xf>
    <xf numFmtId="0" fontId="1" fillId="3" borderId="25" xfId="0" applyFont="1" applyFill="1" applyBorder="1" applyAlignment="1">
      <alignment horizontal="center" vertical="center" wrapText="1"/>
    </xf>
  </cellXfs>
  <cellStyles count="1">
    <cellStyle name="Normal" xfId="0" builtinId="0"/>
  </cellStyles>
  <dxfs count="2">
    <dxf>
      <font>
        <color rgb="FFFF0000"/>
      </font>
    </dxf>
    <dxf>
      <font>
        <color rgb="FFFF0000"/>
      </font>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50"/>
  <sheetViews>
    <sheetView topLeftCell="A37" workbookViewId="0">
      <selection activeCell="A2" sqref="A2"/>
    </sheetView>
  </sheetViews>
  <sheetFormatPr defaultRowHeight="15"/>
  <cols>
    <col min="1" max="1" width="97.42578125" style="23" customWidth="1"/>
  </cols>
  <sheetData>
    <row r="1" spans="1:1" ht="31.5">
      <c r="A1" s="75" t="s">
        <v>53</v>
      </c>
    </row>
    <row r="2" spans="1:1">
      <c r="A2" s="76"/>
    </row>
    <row r="3" spans="1:1" ht="30">
      <c r="A3" s="76" t="s">
        <v>33</v>
      </c>
    </row>
    <row r="4" spans="1:1" ht="45">
      <c r="A4" s="76" t="s">
        <v>54</v>
      </c>
    </row>
    <row r="5" spans="1:1" ht="90">
      <c r="A5" s="76" t="s">
        <v>75</v>
      </c>
    </row>
    <row r="6" spans="1:1" ht="90">
      <c r="A6" s="33" t="s">
        <v>76</v>
      </c>
    </row>
    <row r="7" spans="1:1" ht="90">
      <c r="A7" s="33" t="s">
        <v>77</v>
      </c>
    </row>
    <row r="8" spans="1:1">
      <c r="A8" s="76"/>
    </row>
    <row r="9" spans="1:1">
      <c r="A9" s="77" t="s">
        <v>25</v>
      </c>
    </row>
    <row r="10" spans="1:1">
      <c r="A10" s="76" t="s">
        <v>34</v>
      </c>
    </row>
    <row r="11" spans="1:1" ht="30">
      <c r="A11" s="27" t="s">
        <v>48</v>
      </c>
    </row>
    <row r="12" spans="1:1" ht="15" customHeight="1">
      <c r="A12" s="27" t="s">
        <v>39</v>
      </c>
    </row>
    <row r="13" spans="1:1" ht="30">
      <c r="A13" s="27" t="s">
        <v>40</v>
      </c>
    </row>
    <row r="14" spans="1:1" ht="45">
      <c r="A14" s="27" t="s">
        <v>68</v>
      </c>
    </row>
    <row r="15" spans="1:1" ht="75">
      <c r="A15" s="27" t="s">
        <v>59</v>
      </c>
    </row>
    <row r="16" spans="1:1">
      <c r="A16" s="76"/>
    </row>
    <row r="17" spans="1:1">
      <c r="A17" s="77" t="s">
        <v>26</v>
      </c>
    </row>
    <row r="18" spans="1:1" ht="30">
      <c r="A18" s="76" t="s">
        <v>35</v>
      </c>
    </row>
    <row r="19" spans="1:1" ht="30">
      <c r="A19" s="27" t="s">
        <v>58</v>
      </c>
    </row>
    <row r="20" spans="1:1">
      <c r="A20" s="27" t="s">
        <v>41</v>
      </c>
    </row>
    <row r="21" spans="1:1" ht="30">
      <c r="A21" s="27" t="s">
        <v>42</v>
      </c>
    </row>
    <row r="22" spans="1:1">
      <c r="A22" s="27" t="s">
        <v>64</v>
      </c>
    </row>
    <row r="23" spans="1:1" ht="45">
      <c r="A23" s="27" t="s">
        <v>67</v>
      </c>
    </row>
    <row r="24" spans="1:1">
      <c r="A24" s="27" t="s">
        <v>65</v>
      </c>
    </row>
    <row r="25" spans="1:1" ht="30">
      <c r="A25" s="27" t="s">
        <v>56</v>
      </c>
    </row>
    <row r="26" spans="1:1" ht="30">
      <c r="A26" s="27" t="s">
        <v>78</v>
      </c>
    </row>
    <row r="27" spans="1:1" ht="30">
      <c r="A27" s="27" t="s">
        <v>57</v>
      </c>
    </row>
    <row r="28" spans="1:1">
      <c r="A28" s="33" t="s">
        <v>47</v>
      </c>
    </row>
    <row r="29" spans="1:1">
      <c r="A29" s="27" t="s">
        <v>36</v>
      </c>
    </row>
    <row r="30" spans="1:1" ht="30">
      <c r="A30" s="27" t="s">
        <v>74</v>
      </c>
    </row>
    <row r="31" spans="1:1">
      <c r="A31" s="27" t="s">
        <v>37</v>
      </c>
    </row>
    <row r="32" spans="1:1">
      <c r="A32" s="27" t="s">
        <v>55</v>
      </c>
    </row>
    <row r="33" spans="1:1">
      <c r="A33" s="27" t="s">
        <v>38</v>
      </c>
    </row>
    <row r="34" spans="1:1">
      <c r="A34" s="27" t="s">
        <v>80</v>
      </c>
    </row>
    <row r="35" spans="1:1">
      <c r="A35" s="27" t="s">
        <v>81</v>
      </c>
    </row>
    <row r="36" spans="1:1">
      <c r="A36" s="27" t="s">
        <v>49</v>
      </c>
    </row>
    <row r="37" spans="1:1">
      <c r="A37" s="27" t="s">
        <v>66</v>
      </c>
    </row>
    <row r="38" spans="1:1" ht="30">
      <c r="A38" s="26" t="s">
        <v>79</v>
      </c>
    </row>
    <row r="39" spans="1:1" ht="30">
      <c r="A39" s="26" t="s">
        <v>60</v>
      </c>
    </row>
    <row r="40" spans="1:1" ht="60">
      <c r="A40" s="27" t="s">
        <v>61</v>
      </c>
    </row>
    <row r="41" spans="1:1" ht="30">
      <c r="A41" s="26" t="s">
        <v>43</v>
      </c>
    </row>
    <row r="42" spans="1:1">
      <c r="A42" s="28"/>
    </row>
    <row r="43" spans="1:1">
      <c r="A43" s="29" t="s">
        <v>19</v>
      </c>
    </row>
    <row r="44" spans="1:1" ht="60">
      <c r="A44" s="25" t="s">
        <v>50</v>
      </c>
    </row>
    <row r="45" spans="1:1">
      <c r="A45" s="30"/>
    </row>
    <row r="47" spans="1:1">
      <c r="A47" s="31" t="s">
        <v>24</v>
      </c>
    </row>
    <row r="48" spans="1:1">
      <c r="A48" s="23" t="s">
        <v>51</v>
      </c>
    </row>
    <row r="49" spans="1:1" ht="30">
      <c r="A49" s="24" t="s">
        <v>52</v>
      </c>
    </row>
    <row r="50" spans="1:1">
      <c r="A50" s="32"/>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dimension ref="A1:Y27"/>
  <sheetViews>
    <sheetView tabSelected="1" workbookViewId="0"/>
  </sheetViews>
  <sheetFormatPr defaultRowHeight="15"/>
  <cols>
    <col min="1" max="1" width="6.42578125" customWidth="1"/>
    <col min="2" max="2" width="24.7109375" customWidth="1"/>
    <col min="3" max="3" width="14.42578125" customWidth="1"/>
    <col min="4" max="4" width="15.140625" customWidth="1"/>
    <col min="10" max="10" width="11.7109375" customWidth="1"/>
    <col min="11" max="11" width="7.7109375" customWidth="1"/>
    <col min="12" max="14" width="10.7109375" customWidth="1"/>
    <col min="15" max="15" width="9.140625" customWidth="1"/>
    <col min="17" max="18" width="12.7109375" customWidth="1"/>
    <col min="21" max="21" width="27.28515625" hidden="1" customWidth="1"/>
    <col min="22" max="22" width="7.5703125" hidden="1" customWidth="1"/>
    <col min="23" max="23" width="8.5703125" hidden="1" customWidth="1"/>
    <col min="24" max="24" width="12" hidden="1" customWidth="1"/>
    <col min="25" max="25" width="12.140625" hidden="1" customWidth="1"/>
  </cols>
  <sheetData>
    <row r="1" spans="1:25" ht="15" customHeight="1">
      <c r="A1" s="3" t="s">
        <v>44</v>
      </c>
    </row>
    <row r="2" spans="1:25" ht="14.25" customHeight="1">
      <c r="A2" t="s">
        <v>27</v>
      </c>
    </row>
    <row r="3" spans="1:25" ht="15" customHeight="1" thickBot="1"/>
    <row r="4" spans="1:25" ht="15" customHeight="1" thickBot="1">
      <c r="A4" s="78" t="s">
        <v>45</v>
      </c>
      <c r="B4" s="79"/>
      <c r="C4" s="79"/>
      <c r="D4" s="65" t="s">
        <v>28</v>
      </c>
    </row>
    <row r="5" spans="1:25" ht="15" customHeight="1" thickBot="1"/>
    <row r="6" spans="1:25" ht="30.75" customHeight="1">
      <c r="A6" s="110" t="s">
        <v>0</v>
      </c>
      <c r="B6" s="112" t="s">
        <v>1</v>
      </c>
      <c r="C6" s="92" t="str">
        <f>"DU " &amp; D4 &amp; " (any constant units)"</f>
        <v>DU Area (any constant units)</v>
      </c>
      <c r="D6" s="113" t="s">
        <v>82</v>
      </c>
      <c r="E6" s="88" t="s">
        <v>85</v>
      </c>
      <c r="F6" s="109"/>
      <c r="G6" s="109"/>
      <c r="H6" s="109"/>
      <c r="I6" s="89"/>
      <c r="J6" s="90" t="s">
        <v>11</v>
      </c>
      <c r="K6" s="92" t="s">
        <v>13</v>
      </c>
      <c r="L6" s="92" t="s">
        <v>32</v>
      </c>
      <c r="M6" s="92" t="s">
        <v>83</v>
      </c>
      <c r="N6" s="92" t="s">
        <v>84</v>
      </c>
      <c r="O6" s="94" t="s">
        <v>62</v>
      </c>
      <c r="P6" s="86" t="s">
        <v>63</v>
      </c>
      <c r="Q6" s="88" t="s">
        <v>10</v>
      </c>
      <c r="R6" s="89"/>
      <c r="U6" t="s">
        <v>18</v>
      </c>
    </row>
    <row r="7" spans="1:25" ht="15.75" thickBot="1">
      <c r="A7" s="111"/>
      <c r="B7" s="95"/>
      <c r="C7" s="93"/>
      <c r="D7" s="114"/>
      <c r="E7" s="34" t="s">
        <v>2</v>
      </c>
      <c r="F7" s="35" t="s">
        <v>3</v>
      </c>
      <c r="G7" s="35" t="s">
        <v>4</v>
      </c>
      <c r="H7" s="35" t="s">
        <v>5</v>
      </c>
      <c r="I7" s="36" t="s">
        <v>6</v>
      </c>
      <c r="J7" s="91"/>
      <c r="K7" s="93"/>
      <c r="L7" s="93"/>
      <c r="M7" s="93"/>
      <c r="N7" s="93"/>
      <c r="O7" s="95"/>
      <c r="P7" s="87"/>
      <c r="Q7" s="37" t="s">
        <v>8</v>
      </c>
      <c r="R7" s="36" t="s">
        <v>9</v>
      </c>
      <c r="U7" t="s">
        <v>15</v>
      </c>
      <c r="V7" t="s">
        <v>73</v>
      </c>
      <c r="W7" t="s">
        <v>72</v>
      </c>
      <c r="X7" t="s">
        <v>16</v>
      </c>
      <c r="Y7" t="s">
        <v>17</v>
      </c>
    </row>
    <row r="8" spans="1:25" ht="14.25" customHeight="1">
      <c r="A8" s="38">
        <v>1</v>
      </c>
      <c r="B8" s="53"/>
      <c r="C8" s="54"/>
      <c r="D8" s="69"/>
      <c r="E8" s="55"/>
      <c r="F8" s="53"/>
      <c r="G8" s="53"/>
      <c r="H8" s="53"/>
      <c r="I8" s="56"/>
      <c r="J8" s="4" t="str">
        <f>IF(COUNT(E8:I8)=0,"",COUNT(E8:I8))</f>
        <v/>
      </c>
      <c r="K8" s="5" t="str">
        <f t="shared" ref="K8:K17" si="0">IF(C8=0,"",C8/C$18)</f>
        <v/>
      </c>
      <c r="L8" s="6" t="str">
        <f t="shared" ref="L8:L17" si="1">IF(J8="","",SUM(E8:I8)/J8)</f>
        <v/>
      </c>
      <c r="M8" s="6" t="str">
        <f>IF(OR(J8&lt;3,J8=""),"",STDEV(E8:I8))</f>
        <v/>
      </c>
      <c r="N8" s="6" t="str">
        <f>IF(M8="","",M8*SQRT(D8))</f>
        <v/>
      </c>
      <c r="O8" s="6" t="str">
        <f>IF(M8="","",N8/L8)</f>
        <v/>
      </c>
      <c r="P8" s="7" t="str">
        <f>IF(OR(J8="",M8=""),"",M8/SQRT(J8))</f>
        <v/>
      </c>
      <c r="Q8" s="8" t="str">
        <f>IF(OR(L8="",P8=""),"",L8+TINV(0.1,J8-1)*P8)</f>
        <v/>
      </c>
      <c r="R8" s="9" t="str">
        <f>IF(OR(L8="",P8=""),"",L8+(SQRT(1/0.05-1)*P8))</f>
        <v/>
      </c>
      <c r="U8" s="1" t="str">
        <f t="shared" ref="U8" si="2">IF(K8="","",K8^2)</f>
        <v/>
      </c>
      <c r="V8" s="2" t="str">
        <f>IF(M8="","",M8^2)</f>
        <v/>
      </c>
      <c r="W8" s="2" t="str">
        <f>IF(N8="","",N8^2)</f>
        <v/>
      </c>
      <c r="X8" t="str">
        <f>IF(J8="","",1/J8)</f>
        <v/>
      </c>
      <c r="Y8" t="str">
        <f>IF(U8="","",((U8*V8*X8)^2)/(J8-1))</f>
        <v/>
      </c>
    </row>
    <row r="9" spans="1:25" ht="14.25" customHeight="1">
      <c r="A9" s="39">
        <v>2</v>
      </c>
      <c r="B9" s="57"/>
      <c r="C9" s="58"/>
      <c r="D9" s="70"/>
      <c r="E9" s="59"/>
      <c r="F9" s="57"/>
      <c r="G9" s="57"/>
      <c r="H9" s="57"/>
      <c r="I9" s="60"/>
      <c r="J9" s="10" t="str">
        <f t="shared" ref="J9:J17" si="3">IF(COUNT(E9:I9)=0,"",COUNT(E9:I9))</f>
        <v/>
      </c>
      <c r="K9" s="11" t="str">
        <f t="shared" si="0"/>
        <v/>
      </c>
      <c r="L9" s="12" t="str">
        <f t="shared" si="1"/>
        <v/>
      </c>
      <c r="M9" s="6" t="str">
        <f t="shared" ref="M9:M17" si="4">IF(OR(J9&lt;3,J9=""),"",STDEV(E9:I9))</f>
        <v/>
      </c>
      <c r="N9" s="6" t="str">
        <f t="shared" ref="N9:N17" si="5">IF(M9="","",M9*SQRT(D9))</f>
        <v/>
      </c>
      <c r="O9" s="6" t="str">
        <f t="shared" ref="O9:O17" si="6">IF(M9="","",N9/L9)</f>
        <v/>
      </c>
      <c r="P9" s="7" t="str">
        <f t="shared" ref="P9:P17" si="7">IF(OR(J9="",M9=""),"",M9/SQRT(J9))</f>
        <v/>
      </c>
      <c r="Q9" s="13" t="str">
        <f t="shared" ref="Q9:Q17" si="8">IF(OR(L9="",P9=""),"",L9+TINV(0.1,J9-1)*P9)</f>
        <v/>
      </c>
      <c r="R9" s="14" t="str">
        <f t="shared" ref="R9:R17" si="9">IF(OR(L9="",P9=""),"",L9+(SQRT(1/0.05-1)*P9))</f>
        <v/>
      </c>
      <c r="U9" s="1" t="str">
        <f t="shared" ref="U9:U17" si="10">IF(K9="","",K9^2)</f>
        <v/>
      </c>
      <c r="V9" s="2" t="str">
        <f t="shared" ref="V9:V17" si="11">IF(M9="","",M9^2)</f>
        <v/>
      </c>
      <c r="W9" s="2" t="str">
        <f t="shared" ref="W9:W17" si="12">IF(N9="","",N9^2)</f>
        <v/>
      </c>
      <c r="X9" t="str">
        <f t="shared" ref="X9:X17" si="13">IF(J9="","",1/J9)</f>
        <v/>
      </c>
      <c r="Y9" t="str">
        <f t="shared" ref="Y9:Y17" si="14">IF(U9="","",((U9*V9*X9)^2)/(J9-1))</f>
        <v/>
      </c>
    </row>
    <row r="10" spans="1:25" ht="14.25" customHeight="1">
      <c r="A10" s="39">
        <v>3</v>
      </c>
      <c r="B10" s="57"/>
      <c r="C10" s="58"/>
      <c r="D10" s="70"/>
      <c r="E10" s="59"/>
      <c r="F10" s="57"/>
      <c r="G10" s="57"/>
      <c r="H10" s="57"/>
      <c r="I10" s="60"/>
      <c r="J10" s="10" t="str">
        <f t="shared" si="3"/>
        <v/>
      </c>
      <c r="K10" s="15" t="str">
        <f t="shared" si="0"/>
        <v/>
      </c>
      <c r="L10" s="12" t="str">
        <f t="shared" si="1"/>
        <v/>
      </c>
      <c r="M10" s="6" t="str">
        <f t="shared" si="4"/>
        <v/>
      </c>
      <c r="N10" s="6" t="str">
        <f t="shared" si="5"/>
        <v/>
      </c>
      <c r="O10" s="6" t="str">
        <f t="shared" si="6"/>
        <v/>
      </c>
      <c r="P10" s="7" t="str">
        <f t="shared" si="7"/>
        <v/>
      </c>
      <c r="Q10" s="13" t="str">
        <f t="shared" si="8"/>
        <v/>
      </c>
      <c r="R10" s="14" t="str">
        <f t="shared" si="9"/>
        <v/>
      </c>
      <c r="U10" s="1" t="str">
        <f t="shared" si="10"/>
        <v/>
      </c>
      <c r="V10" s="2" t="str">
        <f t="shared" si="11"/>
        <v/>
      </c>
      <c r="W10" s="2" t="str">
        <f t="shared" si="12"/>
        <v/>
      </c>
      <c r="X10" t="str">
        <f t="shared" si="13"/>
        <v/>
      </c>
      <c r="Y10" t="str">
        <f t="shared" si="14"/>
        <v/>
      </c>
    </row>
    <row r="11" spans="1:25" ht="14.25" customHeight="1">
      <c r="A11" s="39">
        <v>4</v>
      </c>
      <c r="B11" s="57"/>
      <c r="C11" s="58"/>
      <c r="D11" s="70"/>
      <c r="E11" s="59"/>
      <c r="F11" s="57"/>
      <c r="G11" s="57"/>
      <c r="H11" s="57"/>
      <c r="I11" s="60"/>
      <c r="J11" s="10" t="str">
        <f t="shared" si="3"/>
        <v/>
      </c>
      <c r="K11" s="15" t="str">
        <f t="shared" si="0"/>
        <v/>
      </c>
      <c r="L11" s="12" t="str">
        <f t="shared" si="1"/>
        <v/>
      </c>
      <c r="M11" s="6" t="str">
        <f t="shared" si="4"/>
        <v/>
      </c>
      <c r="N11" s="6" t="str">
        <f t="shared" si="5"/>
        <v/>
      </c>
      <c r="O11" s="6" t="str">
        <f t="shared" si="6"/>
        <v/>
      </c>
      <c r="P11" s="7" t="str">
        <f t="shared" si="7"/>
        <v/>
      </c>
      <c r="Q11" s="13" t="str">
        <f t="shared" si="8"/>
        <v/>
      </c>
      <c r="R11" s="14" t="str">
        <f t="shared" si="9"/>
        <v/>
      </c>
      <c r="U11" s="1" t="str">
        <f t="shared" si="10"/>
        <v/>
      </c>
      <c r="V11" s="2" t="str">
        <f t="shared" si="11"/>
        <v/>
      </c>
      <c r="W11" s="2" t="str">
        <f t="shared" si="12"/>
        <v/>
      </c>
      <c r="X11" t="str">
        <f t="shared" si="13"/>
        <v/>
      </c>
      <c r="Y11" t="str">
        <f t="shared" si="14"/>
        <v/>
      </c>
    </row>
    <row r="12" spans="1:25" ht="14.25" customHeight="1">
      <c r="A12" s="39">
        <v>5</v>
      </c>
      <c r="B12" s="57"/>
      <c r="C12" s="58"/>
      <c r="D12" s="70"/>
      <c r="E12" s="59"/>
      <c r="F12" s="57"/>
      <c r="G12" s="57"/>
      <c r="H12" s="57"/>
      <c r="I12" s="60"/>
      <c r="J12" s="10" t="str">
        <f t="shared" si="3"/>
        <v/>
      </c>
      <c r="K12" s="15" t="str">
        <f t="shared" si="0"/>
        <v/>
      </c>
      <c r="L12" s="12" t="str">
        <f t="shared" si="1"/>
        <v/>
      </c>
      <c r="M12" s="6" t="str">
        <f t="shared" si="4"/>
        <v/>
      </c>
      <c r="N12" s="6" t="str">
        <f t="shared" si="5"/>
        <v/>
      </c>
      <c r="O12" s="6" t="str">
        <f t="shared" si="6"/>
        <v/>
      </c>
      <c r="P12" s="7" t="str">
        <f t="shared" si="7"/>
        <v/>
      </c>
      <c r="Q12" s="13" t="str">
        <f t="shared" si="8"/>
        <v/>
      </c>
      <c r="R12" s="14" t="str">
        <f t="shared" si="9"/>
        <v/>
      </c>
      <c r="U12" s="1" t="str">
        <f t="shared" si="10"/>
        <v/>
      </c>
      <c r="V12" s="2" t="str">
        <f t="shared" si="11"/>
        <v/>
      </c>
      <c r="W12" s="2" t="str">
        <f t="shared" si="12"/>
        <v/>
      </c>
      <c r="X12" t="str">
        <f t="shared" si="13"/>
        <v/>
      </c>
      <c r="Y12" t="str">
        <f t="shared" si="14"/>
        <v/>
      </c>
    </row>
    <row r="13" spans="1:25" ht="14.25" customHeight="1">
      <c r="A13" s="39">
        <v>6</v>
      </c>
      <c r="B13" s="57"/>
      <c r="C13" s="58"/>
      <c r="D13" s="70"/>
      <c r="E13" s="59"/>
      <c r="F13" s="57"/>
      <c r="G13" s="57"/>
      <c r="H13" s="57"/>
      <c r="I13" s="60"/>
      <c r="J13" s="10" t="str">
        <f t="shared" si="3"/>
        <v/>
      </c>
      <c r="K13" s="15" t="str">
        <f t="shared" si="0"/>
        <v/>
      </c>
      <c r="L13" s="12" t="str">
        <f t="shared" si="1"/>
        <v/>
      </c>
      <c r="M13" s="6" t="str">
        <f t="shared" si="4"/>
        <v/>
      </c>
      <c r="N13" s="6" t="str">
        <f t="shared" si="5"/>
        <v/>
      </c>
      <c r="O13" s="6" t="str">
        <f t="shared" si="6"/>
        <v/>
      </c>
      <c r="P13" s="7" t="str">
        <f t="shared" si="7"/>
        <v/>
      </c>
      <c r="Q13" s="13" t="str">
        <f t="shared" si="8"/>
        <v/>
      </c>
      <c r="R13" s="14" t="str">
        <f t="shared" si="9"/>
        <v/>
      </c>
      <c r="U13" s="1" t="str">
        <f t="shared" si="10"/>
        <v/>
      </c>
      <c r="V13" s="2" t="str">
        <f t="shared" si="11"/>
        <v/>
      </c>
      <c r="W13" s="2" t="str">
        <f t="shared" si="12"/>
        <v/>
      </c>
      <c r="X13" t="str">
        <f t="shared" si="13"/>
        <v/>
      </c>
      <c r="Y13" t="str">
        <f t="shared" si="14"/>
        <v/>
      </c>
    </row>
    <row r="14" spans="1:25" ht="14.25" customHeight="1">
      <c r="A14" s="39">
        <v>7</v>
      </c>
      <c r="B14" s="57"/>
      <c r="C14" s="58"/>
      <c r="D14" s="70"/>
      <c r="E14" s="59"/>
      <c r="F14" s="57"/>
      <c r="G14" s="57"/>
      <c r="H14" s="57"/>
      <c r="I14" s="60"/>
      <c r="J14" s="10" t="str">
        <f t="shared" si="3"/>
        <v/>
      </c>
      <c r="K14" s="15" t="str">
        <f t="shared" si="0"/>
        <v/>
      </c>
      <c r="L14" s="12" t="str">
        <f t="shared" si="1"/>
        <v/>
      </c>
      <c r="M14" s="6" t="str">
        <f t="shared" si="4"/>
        <v/>
      </c>
      <c r="N14" s="6" t="str">
        <f t="shared" si="5"/>
        <v/>
      </c>
      <c r="O14" s="6" t="str">
        <f t="shared" si="6"/>
        <v/>
      </c>
      <c r="P14" s="7" t="str">
        <f t="shared" si="7"/>
        <v/>
      </c>
      <c r="Q14" s="13" t="str">
        <f t="shared" si="8"/>
        <v/>
      </c>
      <c r="R14" s="14" t="str">
        <f t="shared" si="9"/>
        <v/>
      </c>
      <c r="U14" s="1" t="str">
        <f t="shared" si="10"/>
        <v/>
      </c>
      <c r="V14" s="2" t="str">
        <f t="shared" si="11"/>
        <v/>
      </c>
      <c r="W14" s="2" t="str">
        <f t="shared" si="12"/>
        <v/>
      </c>
      <c r="X14" t="str">
        <f t="shared" si="13"/>
        <v/>
      </c>
      <c r="Y14" t="str">
        <f t="shared" si="14"/>
        <v/>
      </c>
    </row>
    <row r="15" spans="1:25" ht="14.25" customHeight="1">
      <c r="A15" s="39">
        <v>8</v>
      </c>
      <c r="B15" s="57"/>
      <c r="C15" s="58"/>
      <c r="D15" s="70"/>
      <c r="E15" s="59"/>
      <c r="F15" s="57"/>
      <c r="G15" s="57"/>
      <c r="H15" s="57"/>
      <c r="I15" s="60"/>
      <c r="J15" s="10" t="str">
        <f t="shared" si="3"/>
        <v/>
      </c>
      <c r="K15" s="15" t="str">
        <f t="shared" si="0"/>
        <v/>
      </c>
      <c r="L15" s="12" t="str">
        <f t="shared" si="1"/>
        <v/>
      </c>
      <c r="M15" s="6" t="str">
        <f t="shared" si="4"/>
        <v/>
      </c>
      <c r="N15" s="6" t="str">
        <f t="shared" si="5"/>
        <v/>
      </c>
      <c r="O15" s="6" t="str">
        <f t="shared" si="6"/>
        <v/>
      </c>
      <c r="P15" s="7" t="str">
        <f t="shared" si="7"/>
        <v/>
      </c>
      <c r="Q15" s="13" t="str">
        <f t="shared" si="8"/>
        <v/>
      </c>
      <c r="R15" s="14" t="str">
        <f t="shared" si="9"/>
        <v/>
      </c>
      <c r="U15" s="1" t="str">
        <f t="shared" si="10"/>
        <v/>
      </c>
      <c r="V15" s="2" t="str">
        <f t="shared" si="11"/>
        <v/>
      </c>
      <c r="W15" s="2" t="str">
        <f t="shared" si="12"/>
        <v/>
      </c>
      <c r="X15" t="str">
        <f t="shared" si="13"/>
        <v/>
      </c>
      <c r="Y15" t="str">
        <f t="shared" si="14"/>
        <v/>
      </c>
    </row>
    <row r="16" spans="1:25" ht="14.25" customHeight="1">
      <c r="A16" s="39">
        <v>9</v>
      </c>
      <c r="B16" s="57"/>
      <c r="C16" s="58"/>
      <c r="D16" s="70"/>
      <c r="E16" s="59"/>
      <c r="F16" s="57"/>
      <c r="G16" s="57"/>
      <c r="H16" s="57"/>
      <c r="I16" s="60"/>
      <c r="J16" s="10" t="str">
        <f t="shared" si="3"/>
        <v/>
      </c>
      <c r="K16" s="15" t="str">
        <f t="shared" si="0"/>
        <v/>
      </c>
      <c r="L16" s="12" t="str">
        <f t="shared" si="1"/>
        <v/>
      </c>
      <c r="M16" s="6" t="str">
        <f t="shared" si="4"/>
        <v/>
      </c>
      <c r="N16" s="6" t="str">
        <f t="shared" si="5"/>
        <v/>
      </c>
      <c r="O16" s="6" t="str">
        <f t="shared" si="6"/>
        <v/>
      </c>
      <c r="P16" s="7" t="str">
        <f t="shared" si="7"/>
        <v/>
      </c>
      <c r="Q16" s="13" t="str">
        <f t="shared" si="8"/>
        <v/>
      </c>
      <c r="R16" s="14" t="str">
        <f t="shared" si="9"/>
        <v/>
      </c>
      <c r="U16" s="1" t="str">
        <f t="shared" si="10"/>
        <v/>
      </c>
      <c r="V16" s="2" t="str">
        <f t="shared" si="11"/>
        <v/>
      </c>
      <c r="W16" s="2" t="str">
        <f t="shared" si="12"/>
        <v/>
      </c>
      <c r="X16" t="str">
        <f t="shared" si="13"/>
        <v/>
      </c>
      <c r="Y16" t="str">
        <f t="shared" si="14"/>
        <v/>
      </c>
    </row>
    <row r="17" spans="1:25" ht="14.25" customHeight="1" thickBot="1">
      <c r="A17" s="40">
        <v>10</v>
      </c>
      <c r="B17" s="61"/>
      <c r="C17" s="62"/>
      <c r="D17" s="71"/>
      <c r="E17" s="63"/>
      <c r="F17" s="61"/>
      <c r="G17" s="61"/>
      <c r="H17" s="61"/>
      <c r="I17" s="64"/>
      <c r="J17" s="16" t="str">
        <f t="shared" si="3"/>
        <v/>
      </c>
      <c r="K17" s="17" t="str">
        <f t="shared" si="0"/>
        <v/>
      </c>
      <c r="L17" s="21" t="str">
        <f t="shared" si="1"/>
        <v/>
      </c>
      <c r="M17" s="21" t="str">
        <f t="shared" si="4"/>
        <v/>
      </c>
      <c r="N17" s="21" t="str">
        <f t="shared" si="5"/>
        <v/>
      </c>
      <c r="O17" s="21" t="str">
        <f t="shared" si="6"/>
        <v/>
      </c>
      <c r="P17" s="22" t="str">
        <f t="shared" si="7"/>
        <v/>
      </c>
      <c r="Q17" s="19" t="str">
        <f t="shared" si="8"/>
        <v/>
      </c>
      <c r="R17" s="20" t="str">
        <f t="shared" si="9"/>
        <v/>
      </c>
      <c r="U17" s="1" t="str">
        <f t="shared" si="10"/>
        <v/>
      </c>
      <c r="V17" s="2" t="str">
        <f t="shared" si="11"/>
        <v/>
      </c>
      <c r="W17" s="2" t="str">
        <f t="shared" si="12"/>
        <v/>
      </c>
      <c r="X17" t="str">
        <f t="shared" si="13"/>
        <v/>
      </c>
      <c r="Y17" t="str">
        <f t="shared" si="14"/>
        <v/>
      </c>
    </row>
    <row r="18" spans="1:25" ht="15" customHeight="1" thickBot="1">
      <c r="A18" s="107" t="s">
        <v>29</v>
      </c>
      <c r="B18" s="108"/>
      <c r="C18" s="68" t="str">
        <f>IF(SUM(C8:C17)=0,"",SUM(C8:C17))</f>
        <v/>
      </c>
      <c r="D18" s="72" t="str">
        <f>IF(COUNT(D8:D17)=0,"",AVERAGE(D8:D17))</f>
        <v/>
      </c>
      <c r="E18" s="41" t="s">
        <v>30</v>
      </c>
      <c r="F18" s="42" t="s">
        <v>30</v>
      </c>
      <c r="G18" s="42" t="s">
        <v>30</v>
      </c>
      <c r="H18" s="42" t="s">
        <v>30</v>
      </c>
      <c r="I18" s="43" t="s">
        <v>30</v>
      </c>
      <c r="J18" s="41" t="str">
        <f>IF(SUM(J8:J17)=0,"",SUM(J8:J17))</f>
        <v/>
      </c>
      <c r="K18" s="44" t="str">
        <f>IF(SUM(K8:K17)=0,"",SUM(K8:K17))</f>
        <v/>
      </c>
      <c r="L18" s="45" t="str">
        <f>IF(J18="","",SUMPRODUCT(K8:K17,L8:L17))</f>
        <v/>
      </c>
      <c r="M18" s="46" t="str">
        <f>IF(J18="","",SQRT(SUMPRODUCT(U8:U17,V8:V17)))</f>
        <v/>
      </c>
      <c r="N18" s="46" t="str">
        <f>IF(J18="","",SQRT(SUMPRODUCT(U8:U17,W8:W17)))</f>
        <v/>
      </c>
      <c r="O18" s="47" t="str">
        <f>IF(SUM(D8:D17)=0,"Error",IF(MAX(O8:O17)&gt;3,"High",IF(MAX(O8:O17)&gt;1.5,"Medium","Low")))</f>
        <v>Error</v>
      </c>
      <c r="P18" s="48" t="str">
        <f>IF(J18="","",SQRT(SUMPRODUCT(U8:U17,V8:V17,X8:X17)))</f>
        <v/>
      </c>
      <c r="Q18" s="49" t="str">
        <f>IF(L18="","",L18+TINV(0.1,E20)*P18)</f>
        <v/>
      </c>
      <c r="R18" s="50" t="str">
        <f t="shared" ref="R18" si="15">IF(L18="","",L18+(SQRT(1/0.05-1)*P18))</f>
        <v/>
      </c>
    </row>
    <row r="19" spans="1:25" ht="15" customHeight="1" thickBot="1"/>
    <row r="20" spans="1:25" ht="15" customHeight="1" thickBot="1">
      <c r="A20" s="66" t="s">
        <v>14</v>
      </c>
      <c r="B20" s="67"/>
      <c r="C20" s="67"/>
      <c r="D20" s="67"/>
      <c r="E20" s="52" t="str">
        <f>IF(J18="","",(SUMPRODUCT(U8:U17,V8:V17,X8:X17))^2/(SUM(Y8:Y17)))</f>
        <v/>
      </c>
      <c r="I20" s="96" t="str">
        <f>IF(O18="Error","Error - enter number of increments per replicate in cell L4",IF(O18="Low","Student's-t or Chebychev 95% UCL may be appropriate.","Chebychev 95% UCL is recommended because the dispersion of the data is high."))</f>
        <v>Error - enter number of increments per replicate in cell L4</v>
      </c>
      <c r="J20" s="97"/>
      <c r="K20" s="97"/>
      <c r="L20" s="97"/>
      <c r="M20" s="97"/>
      <c r="N20" s="97"/>
      <c r="O20" s="98"/>
      <c r="P20" s="102" t="s">
        <v>31</v>
      </c>
      <c r="Q20" s="103"/>
      <c r="R20" s="104"/>
    </row>
    <row r="21" spans="1:25" ht="15" customHeight="1" thickBot="1">
      <c r="I21" s="99"/>
      <c r="J21" s="100"/>
      <c r="K21" s="100"/>
      <c r="L21" s="100"/>
      <c r="M21" s="100"/>
      <c r="N21" s="100"/>
      <c r="O21" s="101"/>
      <c r="P21" s="105" t="str">
        <f>IF(O18="Error","Error",IF(O18="Low","Student's-t 95% UCL","Chebyshev 95% UCL"))</f>
        <v>Error</v>
      </c>
      <c r="Q21" s="106"/>
      <c r="R21" s="51" t="str">
        <f>IF(O18="Error","Error",IF(O18="Low",Q18,R18))</f>
        <v>Error</v>
      </c>
    </row>
    <row r="22" spans="1:25" ht="15" customHeight="1">
      <c r="A22" s="18" t="s">
        <v>19</v>
      </c>
      <c r="I22" s="80" t="s">
        <v>46</v>
      </c>
      <c r="J22" s="81"/>
      <c r="K22" s="81"/>
      <c r="L22" s="81"/>
      <c r="M22" s="81"/>
      <c r="N22" s="81"/>
      <c r="O22" s="81"/>
      <c r="P22" s="81"/>
      <c r="Q22" s="81"/>
      <c r="R22" s="82"/>
    </row>
    <row r="23" spans="1:25" ht="15" customHeight="1" thickBot="1">
      <c r="A23" s="73" t="s">
        <v>69</v>
      </c>
      <c r="B23" s="74" t="s">
        <v>70</v>
      </c>
      <c r="C23" s="74"/>
      <c r="D23" s="74"/>
      <c r="E23" s="74"/>
      <c r="F23" s="74"/>
      <c r="G23" s="74"/>
      <c r="I23" s="83"/>
      <c r="J23" s="84"/>
      <c r="K23" s="84"/>
      <c r="L23" s="84"/>
      <c r="M23" s="84"/>
      <c r="N23" s="84"/>
      <c r="O23" s="84"/>
      <c r="P23" s="84"/>
      <c r="Q23" s="84"/>
      <c r="R23" s="85"/>
    </row>
    <row r="24" spans="1:25" ht="15" customHeight="1">
      <c r="A24" s="73" t="s">
        <v>0</v>
      </c>
      <c r="B24" s="74" t="s">
        <v>23</v>
      </c>
      <c r="C24" s="74"/>
      <c r="D24" s="74"/>
      <c r="E24" s="74"/>
      <c r="F24" s="74"/>
      <c r="G24" s="74"/>
    </row>
    <row r="25" spans="1:25" ht="15" customHeight="1">
      <c r="A25" s="74" t="s">
        <v>7</v>
      </c>
      <c r="B25" s="74" t="s">
        <v>20</v>
      </c>
      <c r="C25" s="74"/>
      <c r="D25" s="74"/>
      <c r="E25" s="74"/>
      <c r="F25" s="74"/>
      <c r="G25" s="74"/>
    </row>
    <row r="26" spans="1:25" ht="15" customHeight="1">
      <c r="A26" s="74" t="s">
        <v>12</v>
      </c>
      <c r="B26" s="74" t="s">
        <v>71</v>
      </c>
      <c r="C26" s="74"/>
      <c r="D26" s="74"/>
      <c r="E26" s="74"/>
      <c r="F26" s="74"/>
      <c r="G26" s="74"/>
      <c r="I26" s="23"/>
    </row>
    <row r="27" spans="1:25">
      <c r="A27" t="s">
        <v>21</v>
      </c>
      <c r="B27" t="s">
        <v>22</v>
      </c>
    </row>
  </sheetData>
  <mergeCells count="19">
    <mergeCell ref="B6:B7"/>
    <mergeCell ref="C6:C7"/>
    <mergeCell ref="D6:D7"/>
    <mergeCell ref="A4:C4"/>
    <mergeCell ref="I22:R23"/>
    <mergeCell ref="P6:P7"/>
    <mergeCell ref="Q6:R6"/>
    <mergeCell ref="J6:J7"/>
    <mergeCell ref="M6:M7"/>
    <mergeCell ref="O6:O7"/>
    <mergeCell ref="I20:O21"/>
    <mergeCell ref="P20:R20"/>
    <mergeCell ref="P21:Q21"/>
    <mergeCell ref="N6:N7"/>
    <mergeCell ref="A18:B18"/>
    <mergeCell ref="L6:L7"/>
    <mergeCell ref="K6:K7"/>
    <mergeCell ref="E6:I6"/>
    <mergeCell ref="A6:A7"/>
  </mergeCells>
  <conditionalFormatting sqref="A8:M17 O8:R17">
    <cfRule type="expression" dxfId="1" priority="3">
      <formula>AND(COUNT($E8:$I8)&lt;3,COUNT($E8:$I8)&gt;0)</formula>
    </cfRule>
  </conditionalFormatting>
  <conditionalFormatting sqref="N8:N17">
    <cfRule type="expression" dxfId="0" priority="1">
      <formula>AND(COUNT($E8:$I8)&lt;3,COUNT($E8:$I8)&gt;0)</formula>
    </cfRule>
  </conditionalFormatting>
  <dataValidations count="1">
    <dataValidation type="list" allowBlank="1" showInputMessage="1" showErrorMessage="1" sqref="D4">
      <formula1>"Area, Volume"</formula1>
    </dataValidation>
  </dataValidations>
  <pageMargins left="0.7" right="0.7" top="0.75" bottom="0.75" header="0.3" footer="0.3"/>
  <ignoredErrors>
    <ignoredError sqref="J8:J17 L9 L8 M8:M11 L10:L1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Combine DUs</vt:lpstr>
    </vt:vector>
  </TitlesOfParts>
  <Company>Tetra Tech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rob.tisdale</dc:creator>
  <cp:lastModifiedBy>Deana</cp:lastModifiedBy>
  <dcterms:created xsi:type="dcterms:W3CDTF">2012-01-26T21:39:13Z</dcterms:created>
  <dcterms:modified xsi:type="dcterms:W3CDTF">2012-02-22T11:36:18Z</dcterms:modified>
</cp:coreProperties>
</file>